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eindeerfpachttijdvak_OORBIIPM/Gedeelde documenten/General/05. Communicatie/Website/250917 Rekenvoorbeeld voor website (motie 460)/"/>
    </mc:Choice>
  </mc:AlternateContent>
  <xr:revisionPtr revIDLastSave="989" documentId="11_0A656607875996CFEB3B98154BD2B67F42409715" xr6:coauthVersionLast="47" xr6:coauthVersionMax="47" xr10:uidLastSave="{CECF967D-E417-4647-B689-B81FE2CB8998}"/>
  <bookViews>
    <workbookView xWindow="-120" yWindow="-120" windowWidth="29040" windowHeight="15840" xr2:uid="{00000000-000D-0000-FFFF-FFFF00000000}"/>
  </bookViews>
  <sheets>
    <sheet name="Canonberek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" l="1"/>
  <c r="C18" i="2"/>
  <c r="A27" i="2" s="1"/>
  <c r="C22" i="2" l="1"/>
  <c r="C24" i="2" l="1"/>
  <c r="C25" i="2" s="1"/>
  <c r="E1" i="2"/>
  <c r="C28" i="2"/>
  <c r="C32" i="2" s="1"/>
  <c r="C38" i="2" s="1"/>
  <c r="C27" i="2" l="1"/>
  <c r="C39" i="2"/>
  <c r="C30" i="2"/>
  <c r="C35" i="2" s="1"/>
  <c r="C36" i="2" s="1"/>
  <c r="C34" i="2" l="1"/>
</calcChain>
</file>

<file path=xl/sharedStrings.xml><?xml version="1.0" encoding="utf-8"?>
<sst xmlns="http://schemas.openxmlformats.org/spreadsheetml/2006/main" count="40" uniqueCount="39">
  <si>
    <t>Maximale Canonberekening Utrecht AB 1974 versie 2026 kwartaal 2</t>
  </si>
  <si>
    <t>INVOER: Vul alleen de gele cellen in.</t>
  </si>
  <si>
    <t>WOZ-waarde met peildatum 1-1-2024</t>
  </si>
  <si>
    <t>(A)</t>
  </si>
  <si>
    <t>Grondquote uit grondquotetabel 2026</t>
  </si>
  <si>
    <t>(B)</t>
  </si>
  <si>
    <t>Datum einde erfpachttijdvak</t>
  </si>
  <si>
    <t>Percentage om grondwaarde te actualiseren (Q1)</t>
  </si>
  <si>
    <t>(C)</t>
  </si>
  <si>
    <t xml:space="preserve">Indexatie per jaar </t>
  </si>
  <si>
    <t>(D)</t>
  </si>
  <si>
    <t>Indexatieperiode t/m einde erfpachttijdvak (jaren)</t>
  </si>
  <si>
    <t>(E)</t>
  </si>
  <si>
    <t>Depreciatie</t>
  </si>
  <si>
    <t>Canonpercentage</t>
  </si>
  <si>
    <t>(F)</t>
  </si>
  <si>
    <t>Berekening grondwaarde</t>
  </si>
  <si>
    <t>Grondwaarde per 1-1-2024</t>
  </si>
  <si>
    <t>(A x B = G)</t>
  </si>
  <si>
    <t>Berekening Geactualiseerde grondwaarde</t>
  </si>
  <si>
    <t>Actueel maken grondwaarde 2024</t>
  </si>
  <si>
    <t>(G x C = H)</t>
  </si>
  <si>
    <t>Geactualiseerde grondwaarde naar heden</t>
  </si>
  <si>
    <t>(G + H = F)</t>
  </si>
  <si>
    <t>Berekening Fictieve grondwaarde</t>
  </si>
  <si>
    <t>(K)</t>
  </si>
  <si>
    <t>Geïndexeerde fictieve grondwaarde einde tijdvak</t>
  </si>
  <si>
    <t>(G + K = L)</t>
  </si>
  <si>
    <t xml:space="preserve">Vergelijking Geactualiseerde en Fictieve grondwaarde </t>
  </si>
  <si>
    <t>Laagste grondwaarde voor berekening</t>
  </si>
  <si>
    <t>(F of L)</t>
  </si>
  <si>
    <t>Grondwaarde na depreciatie (vermindering met 10%)</t>
  </si>
  <si>
    <t>Uitgerekende Canon</t>
  </si>
  <si>
    <t>Grondwaarde einde erfpachtijdvak</t>
  </si>
  <si>
    <t>Canon per jaar na einde einde erfpachtijdvak (bruto)*</t>
  </si>
  <si>
    <t>Canon per maand na einde einde erfpachtijdvak (bruto)*</t>
  </si>
  <si>
    <t>Maximale canon berekening</t>
  </si>
  <si>
    <t>Bij het huidige canonpercentage is de maximale canon</t>
  </si>
  <si>
    <t xml:space="preserve">*De getoonde canon is een indicatie. Het uiteindelijke bedrag kan afwijken.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</si>
</sst>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C4181"/>
        <bgColor indexed="64"/>
      </patternFill>
    </fill>
    <fill>
      <patternFill patternType="solid">
        <fgColor rgb="FF757575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5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0" borderId="7" xfId="0" applyBorder="1"/>
    <xf numFmtId="44" fontId="1" fillId="2" borderId="1" xfId="0" applyNumberFormat="1" applyFont="1" applyFill="1" applyBorder="1"/>
    <xf numFmtId="44" fontId="1" fillId="2" borderId="2" xfId="0" applyNumberFormat="1" applyFont="1" applyFill="1" applyBorder="1"/>
    <xf numFmtId="2" fontId="0" fillId="0" borderId="0" xfId="0" applyNumberFormat="1"/>
    <xf numFmtId="0" fontId="0" fillId="4" borderId="5" xfId="0" applyFill="1" applyBorder="1"/>
    <xf numFmtId="0" fontId="1" fillId="2" borderId="8" xfId="0" applyFont="1" applyFill="1" applyBorder="1"/>
    <xf numFmtId="44" fontId="1" fillId="2" borderId="9" xfId="0" applyNumberFormat="1" applyFont="1" applyFill="1" applyBorder="1"/>
    <xf numFmtId="0" fontId="1" fillId="5" borderId="5" xfId="0" applyFont="1" applyFill="1" applyBorder="1"/>
    <xf numFmtId="0" fontId="1" fillId="5" borderId="1" xfId="0" applyFont="1" applyFill="1" applyBorder="1"/>
    <xf numFmtId="0" fontId="0" fillId="0" borderId="1" xfId="0" applyBorder="1"/>
    <xf numFmtId="14" fontId="0" fillId="0" borderId="0" xfId="0" applyNumberFormat="1"/>
    <xf numFmtId="14" fontId="0" fillId="0" borderId="1" xfId="0" applyNumberFormat="1" applyBorder="1"/>
    <xf numFmtId="0" fontId="1" fillId="0" borderId="6" xfId="0" applyFont="1" applyBorder="1"/>
    <xf numFmtId="0" fontId="0" fillId="0" borderId="10" xfId="0" applyBorder="1"/>
    <xf numFmtId="0" fontId="0" fillId="0" borderId="2" xfId="0" applyBorder="1"/>
    <xf numFmtId="0" fontId="1" fillId="2" borderId="7" xfId="0" applyFont="1" applyFill="1" applyBorder="1"/>
    <xf numFmtId="0" fontId="1" fillId="2" borderId="10" xfId="0" applyFont="1" applyFill="1" applyBorder="1"/>
    <xf numFmtId="0" fontId="1" fillId="0" borderId="10" xfId="0" applyFont="1" applyBorder="1"/>
    <xf numFmtId="44" fontId="0" fillId="0" borderId="1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4" borderId="13" xfId="0" applyFill="1" applyBorder="1"/>
    <xf numFmtId="0" fontId="0" fillId="4" borderId="12" xfId="0" applyFill="1" applyBorder="1"/>
    <xf numFmtId="0" fontId="1" fillId="4" borderId="12" xfId="0" applyFont="1" applyFill="1" applyBorder="1"/>
    <xf numFmtId="0" fontId="0" fillId="4" borderId="8" xfId="0" applyFill="1" applyBorder="1"/>
    <xf numFmtId="0" fontId="0" fillId="4" borderId="6" xfId="0" applyFill="1" applyBorder="1"/>
    <xf numFmtId="0" fontId="1" fillId="4" borderId="5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1" fillId="4" borderId="6" xfId="0" applyFont="1" applyFill="1" applyBorder="1"/>
    <xf numFmtId="44" fontId="0" fillId="4" borderId="16" xfId="0" applyNumberFormat="1" applyFill="1" applyBorder="1"/>
    <xf numFmtId="0" fontId="1" fillId="5" borderId="0" xfId="0" applyFont="1" applyFill="1"/>
    <xf numFmtId="0" fontId="1" fillId="2" borderId="0" xfId="0" applyFont="1" applyFill="1"/>
    <xf numFmtId="44" fontId="0" fillId="3" borderId="17" xfId="0" applyNumberFormat="1" applyFill="1" applyBorder="1"/>
    <xf numFmtId="44" fontId="0" fillId="3" borderId="18" xfId="0" applyNumberFormat="1" applyFill="1" applyBorder="1"/>
    <xf numFmtId="10" fontId="0" fillId="3" borderId="18" xfId="0" applyNumberFormat="1" applyFill="1" applyBorder="1"/>
    <xf numFmtId="14" fontId="0" fillId="3" borderId="18" xfId="0" applyNumberFormat="1" applyFill="1" applyBorder="1"/>
    <xf numFmtId="10" fontId="0" fillId="4" borderId="18" xfId="0" applyNumberFormat="1" applyFill="1" applyBorder="1"/>
    <xf numFmtId="9" fontId="0" fillId="4" borderId="18" xfId="1" applyFont="1" applyFill="1" applyBorder="1"/>
    <xf numFmtId="165" fontId="0" fillId="4" borderId="18" xfId="0" applyNumberFormat="1" applyFill="1" applyBorder="1"/>
    <xf numFmtId="9" fontId="0" fillId="4" borderId="19" xfId="1" applyFont="1" applyFill="1" applyBorder="1"/>
    <xf numFmtId="10" fontId="0" fillId="4" borderId="20" xfId="1" applyNumberFormat="1" applyFont="1" applyFill="1" applyBorder="1"/>
    <xf numFmtId="44" fontId="1" fillId="4" borderId="19" xfId="0" applyNumberFormat="1" applyFont="1" applyFill="1" applyBorder="1" applyAlignment="1">
      <alignment horizontal="center"/>
    </xf>
    <xf numFmtId="44" fontId="1" fillId="4" borderId="21" xfId="0" applyNumberFormat="1" applyFont="1" applyFill="1" applyBorder="1"/>
    <xf numFmtId="0" fontId="1" fillId="4" borderId="3" xfId="0" applyFont="1" applyFill="1" applyBorder="1"/>
    <xf numFmtId="44" fontId="1" fillId="4" borderId="22" xfId="0" applyNumberFormat="1" applyFont="1" applyFill="1" applyBorder="1" applyAlignment="1">
      <alignment horizontal="center" vertical="center"/>
    </xf>
    <xf numFmtId="0" fontId="1" fillId="4" borderId="11" xfId="0" applyFont="1" applyFill="1" applyBorder="1"/>
    <xf numFmtId="0" fontId="1" fillId="4" borderId="10" xfId="0" applyFont="1" applyFill="1" applyBorder="1"/>
    <xf numFmtId="44" fontId="0" fillId="4" borderId="23" xfId="0" applyNumberFormat="1" applyFill="1" applyBorder="1"/>
    <xf numFmtId="0" fontId="0" fillId="4" borderId="24" xfId="0" applyFill="1" applyBorder="1"/>
    <xf numFmtId="44" fontId="0" fillId="4" borderId="20" xfId="0" applyNumberFormat="1" applyFill="1" applyBorder="1"/>
    <xf numFmtId="0" fontId="1" fillId="4" borderId="5" xfId="0" applyFont="1" applyFill="1" applyBorder="1" applyAlignment="1">
      <alignment horizontal="left" vertical="center"/>
    </xf>
    <xf numFmtId="44" fontId="1" fillId="2" borderId="20" xfId="0" applyNumberFormat="1" applyFont="1" applyFill="1" applyBorder="1"/>
    <xf numFmtId="49" fontId="0" fillId="0" borderId="0" xfId="0" applyNumberFormat="1"/>
    <xf numFmtId="0" fontId="3" fillId="7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colors>
    <mruColors>
      <color rgb="FF757575"/>
      <color rgb="FF99D000"/>
      <color rgb="FFFFCC00"/>
      <color rgb="FF1C418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95250</xdr:rowOff>
    </xdr:from>
    <xdr:ext cx="5543550" cy="91440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A040EED1-7823-4E47-B07B-590B06641819}"/>
            </a:ext>
          </a:extLst>
        </xdr:cNvPr>
        <xdr:cNvSpPr txBox="1"/>
      </xdr:nvSpPr>
      <xdr:spPr>
        <a:xfrm>
          <a:off x="142875" y="276225"/>
          <a:ext cx="5543550" cy="914400"/>
        </a:xfrm>
        <a:prstGeom prst="rect">
          <a:avLst/>
        </a:prstGeom>
        <a:solidFill>
          <a:srgbClr val="FFFF00"/>
        </a:solidFill>
        <a:ln w="3175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1200" b="1">
              <a:latin typeface="+mn-lt"/>
              <a:cs typeface="Lucida Sans Unicode" panose="020B0602030504020204" pitchFamily="34" charset="0"/>
            </a:rPr>
            <a:t>Aan deze berekening kunnen geen rechten worden ontleend. </a:t>
          </a:r>
        </a:p>
        <a:p>
          <a:r>
            <a:rPr lang="nl-NL" sz="1200" b="1">
              <a:latin typeface="+mn-lt"/>
              <a:cs typeface="Lucida Sans Unicode" panose="020B0602030504020204" pitchFamily="34" charset="0"/>
            </a:rPr>
            <a:t>Door beperkingen in de beschikbare Excel-formules kunnen afrondingsverschillen optreden.</a:t>
          </a:r>
        </a:p>
        <a:p>
          <a:endParaRPr lang="nl-NL" sz="1200" b="1">
            <a:latin typeface="+mn-lt"/>
            <a:cs typeface="Lucida Sans Unicode" panose="020B0602030504020204" pitchFamily="34" charset="0"/>
          </a:endParaRPr>
        </a:p>
        <a:p>
          <a:r>
            <a:rPr lang="nl-NL" sz="1200" b="1">
              <a:latin typeface="+mn-lt"/>
              <a:cs typeface="Lucida Sans Unicode" panose="020B0602030504020204" pitchFamily="34" charset="0"/>
            </a:rPr>
            <a:t>De gele</a:t>
          </a:r>
          <a:r>
            <a:rPr lang="nl-NL" sz="1200" b="1" baseline="0">
              <a:latin typeface="+mn-lt"/>
              <a:cs typeface="Lucida Sans Unicode" panose="020B0602030504020204" pitchFamily="34" charset="0"/>
            </a:rPr>
            <a:t> </a:t>
          </a:r>
          <a:r>
            <a:rPr lang="nl-NL" sz="1200" b="1">
              <a:latin typeface="+mn-lt"/>
              <a:cs typeface="Lucida Sans Unicode" panose="020B0602030504020204" pitchFamily="34" charset="0"/>
            </a:rPr>
            <a:t>velden moet u met de hand invullen.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B617-C063-4CF5-9AD9-2ECC1851335A}">
  <dimension ref="A1:F40"/>
  <sheetViews>
    <sheetView tabSelected="1" workbookViewId="0">
      <selection activeCell="F15" sqref="F15"/>
    </sheetView>
  </sheetViews>
  <sheetFormatPr defaultRowHeight="14.85" customHeight="1"/>
  <cols>
    <col min="1" max="1" width="57" customWidth="1"/>
    <col min="2" max="2" width="12.7109375" hidden="1" customWidth="1"/>
    <col min="3" max="3" width="13" customWidth="1"/>
    <col min="4" max="4" width="32" hidden="1" customWidth="1"/>
    <col min="5" max="5" width="17.28515625" customWidth="1"/>
    <col min="6" max="6" width="22.5703125" bestFit="1" customWidth="1"/>
  </cols>
  <sheetData>
    <row r="1" spans="1:6" ht="14.85" customHeight="1">
      <c r="A1" s="23"/>
      <c r="B1" s="4"/>
      <c r="C1" s="4"/>
      <c r="D1" s="4"/>
      <c r="E1" s="24">
        <f ca="1">TODAY()</f>
        <v>46169</v>
      </c>
    </row>
    <row r="2" spans="1:6" ht="14.85" customHeight="1">
      <c r="A2" s="1"/>
      <c r="E2" s="13"/>
    </row>
    <row r="3" spans="1:6" ht="14.85" customHeight="1">
      <c r="A3" s="1"/>
      <c r="E3" s="13"/>
    </row>
    <row r="4" spans="1:6" ht="14.85" customHeight="1">
      <c r="A4" s="1"/>
      <c r="E4" s="13"/>
    </row>
    <row r="5" spans="1:6" ht="14.85" customHeight="1">
      <c r="A5" s="1"/>
      <c r="E5" s="13"/>
    </row>
    <row r="6" spans="1:6" ht="14.85" customHeight="1">
      <c r="A6" s="1"/>
      <c r="E6" s="13"/>
    </row>
    <row r="7" spans="1:6" ht="14.85" customHeight="1">
      <c r="A7" s="1"/>
      <c r="E7" s="13"/>
    </row>
    <row r="8" spans="1:6" ht="14.85" customHeight="1">
      <c r="A8" s="1"/>
      <c r="E8" s="13"/>
    </row>
    <row r="9" spans="1:6" ht="15" customHeight="1" thickBot="1">
      <c r="A9" s="64" t="s">
        <v>0</v>
      </c>
      <c r="B9" s="65"/>
      <c r="C9" s="66"/>
      <c r="D9" s="4"/>
      <c r="E9" s="13"/>
    </row>
    <row r="10" spans="1:6" ht="15" hidden="1" customHeight="1" thickBot="1">
      <c r="A10" s="11"/>
      <c r="B10" s="35"/>
      <c r="C10" s="12"/>
      <c r="E10" s="13"/>
    </row>
    <row r="11" spans="1:6" ht="15" customHeight="1" thickBot="1">
      <c r="A11" s="61" t="s">
        <v>1</v>
      </c>
      <c r="B11" s="62"/>
      <c r="C11" s="63"/>
      <c r="E11" s="13"/>
    </row>
    <row r="12" spans="1:6" ht="15" customHeight="1">
      <c r="A12" s="28" t="s">
        <v>2</v>
      </c>
      <c r="B12" s="31" t="s">
        <v>3</v>
      </c>
      <c r="C12" s="37"/>
      <c r="E12" s="13"/>
    </row>
    <row r="13" spans="1:6" ht="15" hidden="1" customHeight="1">
      <c r="A13" s="8" t="s">
        <v>2</v>
      </c>
      <c r="B13" s="32"/>
      <c r="C13" s="38"/>
      <c r="E13" s="13"/>
    </row>
    <row r="14" spans="1:6" ht="15" customHeight="1">
      <c r="A14" s="8" t="s">
        <v>4</v>
      </c>
      <c r="B14" s="32" t="s">
        <v>5</v>
      </c>
      <c r="C14" s="39"/>
      <c r="E14" s="13"/>
    </row>
    <row r="15" spans="1:6" ht="15" customHeight="1">
      <c r="A15" s="8" t="s">
        <v>6</v>
      </c>
      <c r="B15" s="32"/>
      <c r="C15" s="40"/>
      <c r="E15" s="13"/>
      <c r="F15" s="57"/>
    </row>
    <row r="16" spans="1:6" ht="15" hidden="1" customHeight="1">
      <c r="A16" s="8" t="s">
        <v>7</v>
      </c>
      <c r="B16" s="32" t="s">
        <v>8</v>
      </c>
      <c r="C16" s="41">
        <v>0.24410000000000001</v>
      </c>
      <c r="E16" s="13"/>
    </row>
    <row r="17" spans="1:6" ht="15" customHeight="1">
      <c r="A17" s="8" t="s">
        <v>9</v>
      </c>
      <c r="B17" s="32" t="s">
        <v>10</v>
      </c>
      <c r="C17" s="42">
        <v>0.03</v>
      </c>
      <c r="E17" s="13"/>
    </row>
    <row r="18" spans="1:6" ht="15" customHeight="1">
      <c r="A18" s="8" t="s">
        <v>11</v>
      </c>
      <c r="B18" s="32" t="s">
        <v>12</v>
      </c>
      <c r="C18" s="43">
        <f>MROUND(YEARFRAC(D18,C15,3),0.1)</f>
        <v>124.10000000000001</v>
      </c>
      <c r="D18" s="14">
        <v>45292</v>
      </c>
      <c r="E18" s="15"/>
      <c r="F18" s="7"/>
    </row>
    <row r="19" spans="1:6" ht="15" hidden="1" customHeight="1">
      <c r="A19" s="8" t="s">
        <v>13</v>
      </c>
      <c r="B19" s="8"/>
      <c r="C19" s="44">
        <v>0.1</v>
      </c>
      <c r="E19" s="13"/>
    </row>
    <row r="20" spans="1:6" ht="15" customHeight="1" thickBot="1">
      <c r="A20" s="8" t="s">
        <v>14</v>
      </c>
      <c r="B20" s="29" t="s">
        <v>15</v>
      </c>
      <c r="C20" s="45">
        <v>2.3300000000000001E-2</v>
      </c>
      <c r="E20" s="13"/>
    </row>
    <row r="21" spans="1:6" ht="15" customHeight="1" thickBot="1">
      <c r="A21" s="61" t="s">
        <v>16</v>
      </c>
      <c r="B21" s="62"/>
      <c r="C21" s="63"/>
      <c r="E21" s="13"/>
    </row>
    <row r="22" spans="1:6" ht="15" customHeight="1">
      <c r="A22" s="25" t="s">
        <v>17</v>
      </c>
      <c r="B22" s="28" t="s">
        <v>18</v>
      </c>
      <c r="C22" s="34">
        <f>C12*C14</f>
        <v>0</v>
      </c>
      <c r="E22" s="13"/>
    </row>
    <row r="23" spans="1:6" ht="15" hidden="1" customHeight="1">
      <c r="A23" s="67" t="s">
        <v>19</v>
      </c>
      <c r="B23" s="68"/>
      <c r="C23" s="69"/>
      <c r="E23" s="13"/>
    </row>
    <row r="24" spans="1:6" ht="15" hidden="1" customHeight="1">
      <c r="A24" s="30" t="s">
        <v>20</v>
      </c>
      <c r="B24" s="48" t="s">
        <v>21</v>
      </c>
      <c r="C24" s="46">
        <f>C16*C22</f>
        <v>0</v>
      </c>
      <c r="E24" s="13"/>
    </row>
    <row r="25" spans="1:6" ht="15" hidden="1" customHeight="1">
      <c r="A25" s="27" t="s">
        <v>22</v>
      </c>
      <c r="B25" s="33" t="s">
        <v>23</v>
      </c>
      <c r="C25" s="47">
        <f>C22+C24</f>
        <v>0</v>
      </c>
      <c r="E25" s="13"/>
    </row>
    <row r="26" spans="1:6" ht="15" customHeight="1">
      <c r="A26" s="70" t="s">
        <v>24</v>
      </c>
      <c r="B26" s="59"/>
      <c r="C26" s="60"/>
      <c r="E26" s="13"/>
    </row>
    <row r="27" spans="1:6" ht="15" customHeight="1">
      <c r="A27" s="55" t="str">
        <f>_xlfn.CONCAT("Indexatie van de grondwaarde: 3% per jaar over ",C18," jaar")</f>
        <v>Indexatie van de grondwaarde: 3% per jaar over 124,1 jaar</v>
      </c>
      <c r="B27" s="50" t="s">
        <v>25</v>
      </c>
      <c r="C27" s="49">
        <f>C28-C22</f>
        <v>0</v>
      </c>
      <c r="E27" s="22"/>
    </row>
    <row r="28" spans="1:6" ht="15" customHeight="1" thickBot="1">
      <c r="A28" s="30" t="s">
        <v>26</v>
      </c>
      <c r="B28" s="51" t="s">
        <v>27</v>
      </c>
      <c r="C28" s="47">
        <f>C22*((1+C17)^C18)</f>
        <v>0</v>
      </c>
      <c r="E28" s="13"/>
    </row>
    <row r="29" spans="1:6" ht="15" hidden="1" customHeight="1">
      <c r="A29" s="70" t="s">
        <v>28</v>
      </c>
      <c r="B29" s="71"/>
      <c r="C29" s="72"/>
      <c r="E29" s="13"/>
    </row>
    <row r="30" spans="1:6" ht="15" hidden="1" customHeight="1">
      <c r="A30" s="25" t="s">
        <v>29</v>
      </c>
      <c r="B30" s="31" t="s">
        <v>30</v>
      </c>
      <c r="C30" s="52">
        <f>MIN(C25,C28)</f>
        <v>0</v>
      </c>
      <c r="E30" s="13"/>
    </row>
    <row r="31" spans="1:6" ht="15" hidden="1" customHeight="1">
      <c r="A31" s="8"/>
      <c r="B31" s="8"/>
      <c r="C31" s="53"/>
      <c r="E31" s="13"/>
    </row>
    <row r="32" spans="1:6" ht="15" customHeight="1" thickBot="1">
      <c r="A32" s="26" t="s">
        <v>31</v>
      </c>
      <c r="B32" s="29"/>
      <c r="C32" s="54">
        <f>C28*0.9</f>
        <v>0</v>
      </c>
      <c r="E32" s="13"/>
    </row>
    <row r="33" spans="1:5" ht="15" hidden="1" customHeight="1">
      <c r="A33" s="58" t="s">
        <v>32</v>
      </c>
      <c r="B33" s="59"/>
      <c r="C33" s="60"/>
      <c r="E33" s="13"/>
    </row>
    <row r="34" spans="1:5" ht="15" hidden="1" customHeight="1">
      <c r="A34" s="9" t="s">
        <v>33</v>
      </c>
      <c r="B34" s="19"/>
      <c r="C34" s="10">
        <f>C32</f>
        <v>0</v>
      </c>
      <c r="E34" s="13"/>
    </row>
    <row r="35" spans="1:5" ht="15" hidden="1" customHeight="1">
      <c r="A35" s="2" t="s">
        <v>34</v>
      </c>
      <c r="B35" s="36"/>
      <c r="C35" s="5">
        <f>C32*C20</f>
        <v>0</v>
      </c>
      <c r="E35" s="13"/>
    </row>
    <row r="36" spans="1:5" ht="15" hidden="1" customHeight="1">
      <c r="A36" s="3" t="s">
        <v>35</v>
      </c>
      <c r="B36" s="20"/>
      <c r="C36" s="6">
        <f>C35/12</f>
        <v>0</v>
      </c>
      <c r="E36" s="13"/>
    </row>
    <row r="37" spans="1:5" ht="15" customHeight="1" thickBot="1">
      <c r="A37" s="58" t="s">
        <v>36</v>
      </c>
      <c r="B37" s="59"/>
      <c r="C37" s="60"/>
      <c r="E37" s="13"/>
    </row>
    <row r="38" spans="1:5" ht="15" customHeight="1" thickBot="1">
      <c r="A38" s="2" t="str">
        <f>"Maximale grondwaarde in "&amp;TEXT(C15,"dd-mm-jjjj")</f>
        <v>Maximale grondwaarde in 00-01-1900</v>
      </c>
      <c r="B38" s="36"/>
      <c r="C38" s="56">
        <f>C32</f>
        <v>0</v>
      </c>
      <c r="E38" s="13"/>
    </row>
    <row r="39" spans="1:5" ht="15" customHeight="1">
      <c r="A39" s="3" t="s">
        <v>37</v>
      </c>
      <c r="B39" s="20"/>
      <c r="C39" s="56">
        <f>C38*C20</f>
        <v>0</v>
      </c>
      <c r="E39" s="13"/>
    </row>
    <row r="40" spans="1:5" ht="15" customHeight="1">
      <c r="A40" s="16" t="s">
        <v>38</v>
      </c>
      <c r="B40" s="21"/>
      <c r="C40" s="17"/>
      <c r="D40" s="17"/>
      <c r="E40" s="18"/>
    </row>
  </sheetData>
  <sheetProtection sheet="1" objects="1" scenarios="1"/>
  <protectedRanges>
    <protectedRange sqref="C12:C15" name="Bereik2"/>
  </protectedRanges>
  <mergeCells count="8">
    <mergeCell ref="A37:C37"/>
    <mergeCell ref="A21:C21"/>
    <mergeCell ref="A33:C33"/>
    <mergeCell ref="A9:C9"/>
    <mergeCell ref="A11:C11"/>
    <mergeCell ref="A23:C23"/>
    <mergeCell ref="A26:C26"/>
    <mergeCell ref="A29:C29"/>
  </mergeCell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4cc32-b829-4396-ab2a-e9a30cb30d94" xsi:nil="true"/>
    <lcf76f155ced4ddcb4097134ff3c332f xmlns="92916a33-39f5-4040-b9e6-72099978e0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F210AC2173D4CBCE4EBD08C6146C4" ma:contentTypeVersion="14" ma:contentTypeDescription="Een nieuw document maken." ma:contentTypeScope="" ma:versionID="74f18ce4220e503ef0385d68e4f3023e">
  <xsd:schema xmlns:xsd="http://www.w3.org/2001/XMLSchema" xmlns:xs="http://www.w3.org/2001/XMLSchema" xmlns:p="http://schemas.microsoft.com/office/2006/metadata/properties" xmlns:ns2="92916a33-39f5-4040-b9e6-72099978e0ae" xmlns:ns3="20c4cc32-b829-4396-ab2a-e9a30cb30d94" targetNamespace="http://schemas.microsoft.com/office/2006/metadata/properties" ma:root="true" ma:fieldsID="c2a51ce51fa7368671b09280fd2b9086" ns2:_="" ns3:_="">
    <xsd:import namespace="92916a33-39f5-4040-b9e6-72099978e0ae"/>
    <xsd:import namespace="20c4cc32-b829-4396-ab2a-e9a30cb30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16a33-39f5-4040-b9e6-72099978e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4cc32-b829-4396-ab2a-e9a30cb30d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2260c90-c3c0-4e4a-9cf0-cfd5a33012aa}" ma:internalName="TaxCatchAll" ma:showField="CatchAllData" ma:web="20c4cc32-b829-4396-ab2a-e9a30cb30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EE60C-1EB7-4C5A-A6F6-8B2FEE5BB874}"/>
</file>

<file path=customXml/itemProps2.xml><?xml version="1.0" encoding="utf-8"?>
<ds:datastoreItem xmlns:ds="http://schemas.openxmlformats.org/officeDocument/2006/customXml" ds:itemID="{5500BB6F-508C-458D-A126-20605027FC85}"/>
</file>

<file path=customXml/itemProps3.xml><?xml version="1.0" encoding="utf-8"?>
<ds:datastoreItem xmlns:ds="http://schemas.openxmlformats.org/officeDocument/2006/customXml" ds:itemID="{5659D201-E7E4-4BB6-9747-EC4CB0FF2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Bala, Jelin</cp:lastModifiedBy>
  <cp:revision/>
  <dcterms:created xsi:type="dcterms:W3CDTF">2025-11-27T09:25:51Z</dcterms:created>
  <dcterms:modified xsi:type="dcterms:W3CDTF">2026-05-27T10:48:13Z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0x010100094F210AC2173D4CBCE4EBD08C6146C4</vt:lpwstr>
  </property>
  <property fmtid="{D5CDD505-2E9C-101B-9397-08002B2CF9AE}" pid="3" name="MediaServiceImageTags">
    <vt:lpwstr/>
  </property>
</Properties>
</file>